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el\Desktop\"/>
    </mc:Choice>
  </mc:AlternateContent>
  <bookViews>
    <workbookView xWindow="0" yWindow="0" windowWidth="15345" windowHeight="4575"/>
  </bookViews>
  <sheets>
    <sheet name="Frekvencije" sheetId="1" r:id="rId1"/>
    <sheet name="Postotci" sheetId="2" r:id="rId2"/>
    <sheet name="Pitanje 1" sheetId="3" r:id="rId3"/>
    <sheet name="Pitanje 2" sheetId="4" r:id="rId4"/>
    <sheet name="Pitanje 3" sheetId="5" r:id="rId5"/>
    <sheet name="Pitanje 4" sheetId="6" r:id="rId6"/>
    <sheet name="Pitanje 5" sheetId="7" r:id="rId7"/>
    <sheet name="Pitanje 6" sheetId="9" r:id="rId8"/>
    <sheet name="Pitanje 7" sheetId="11" r:id="rId9"/>
    <sheet name="Pitanje 8" sheetId="12" r:id="rId10"/>
    <sheet name="Pitanje 9" sheetId="13" r:id="rId11"/>
    <sheet name="Pitanje 10" sheetId="14" r:id="rId12"/>
    <sheet name="Pitanje 11" sheetId="15" r:id="rId13"/>
    <sheet name="Pitanje 12" sheetId="16" r:id="rId14"/>
    <sheet name="Pitanje 13" sheetId="17" r:id="rId15"/>
    <sheet name="Pitanje 14" sheetId="18" r:id="rId16"/>
    <sheet name="Pitanje 15" sheetId="19" r:id="rId17"/>
    <sheet name="Pitanje 16" sheetId="20" r:id="rId18"/>
    <sheet name="Pitanje 17" sheetId="21" r:id="rId19"/>
    <sheet name="Pitanje 18" sheetId="22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G9" i="2"/>
  <c r="F9" i="2"/>
  <c r="E9" i="2"/>
  <c r="E11" i="2"/>
  <c r="E10" i="2"/>
  <c r="F10" i="2"/>
  <c r="F19" i="2"/>
  <c r="E19" i="2"/>
  <c r="G16" i="2"/>
  <c r="F16" i="2"/>
  <c r="F15" i="2"/>
  <c r="F14" i="2"/>
  <c r="G14" i="2"/>
  <c r="H14" i="2"/>
  <c r="E14" i="2"/>
  <c r="E15" i="2"/>
  <c r="E16" i="2"/>
  <c r="D14" i="2"/>
  <c r="D15" i="2"/>
  <c r="D16" i="2"/>
  <c r="D17" i="2"/>
  <c r="D18" i="2"/>
  <c r="D19" i="2"/>
  <c r="D13" i="2"/>
  <c r="E13" i="2"/>
  <c r="D8" i="2"/>
  <c r="D9" i="2"/>
  <c r="D10" i="2"/>
  <c r="D11" i="2"/>
  <c r="C8" i="2"/>
  <c r="C9" i="2"/>
  <c r="C10" i="2"/>
  <c r="C11" i="2"/>
  <c r="C12" i="2"/>
  <c r="C13" i="2"/>
  <c r="C14" i="2"/>
  <c r="C15" i="2"/>
  <c r="C16" i="2"/>
  <c r="C17" i="2"/>
  <c r="C18" i="2"/>
  <c r="C19" i="2"/>
  <c r="B8" i="2"/>
  <c r="B9" i="2"/>
  <c r="B10" i="2"/>
  <c r="B11" i="2"/>
  <c r="B12" i="2"/>
  <c r="B13" i="2"/>
  <c r="B14" i="2"/>
  <c r="B15" i="2"/>
  <c r="B16" i="2"/>
  <c r="B17" i="2"/>
  <c r="B18" i="2"/>
  <c r="B19" i="2"/>
  <c r="F7" i="2"/>
  <c r="G7" i="2"/>
  <c r="H7" i="2"/>
  <c r="I7" i="2"/>
  <c r="J7" i="2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C2" i="2"/>
  <c r="D2" i="2"/>
  <c r="E2" i="2"/>
  <c r="B2" i="2"/>
  <c r="K2" i="2"/>
  <c r="F19" i="1"/>
  <c r="E19" i="1"/>
  <c r="D19" i="1"/>
  <c r="C19" i="1"/>
  <c r="B19" i="1"/>
  <c r="D18" i="1"/>
  <c r="C18" i="1"/>
  <c r="B18" i="1"/>
  <c r="D17" i="1"/>
  <c r="C17" i="1"/>
  <c r="B17" i="1"/>
  <c r="G16" i="1"/>
  <c r="F16" i="1"/>
  <c r="E16" i="1"/>
  <c r="D16" i="1"/>
  <c r="C16" i="1"/>
  <c r="B16" i="1"/>
  <c r="F15" i="1"/>
  <c r="E15" i="1"/>
  <c r="D15" i="1"/>
  <c r="C15" i="1"/>
  <c r="B15" i="1"/>
  <c r="G14" i="1"/>
  <c r="F14" i="1"/>
  <c r="E14" i="1"/>
  <c r="D14" i="1"/>
  <c r="C14" i="1"/>
  <c r="E13" i="1"/>
  <c r="D13" i="1"/>
  <c r="C13" i="1"/>
  <c r="B13" i="1"/>
  <c r="C12" i="1"/>
  <c r="B12" i="1"/>
  <c r="E11" i="1"/>
  <c r="D11" i="1"/>
  <c r="C11" i="1"/>
  <c r="B11" i="1"/>
  <c r="F10" i="1"/>
  <c r="E10" i="1"/>
  <c r="D10" i="1"/>
  <c r="C10" i="1"/>
  <c r="B10" i="1"/>
  <c r="G9" i="1"/>
  <c r="F9" i="1"/>
  <c r="E9" i="1"/>
  <c r="D9" i="1"/>
  <c r="C9" i="1"/>
  <c r="B9" i="1"/>
  <c r="E8" i="1"/>
  <c r="D8" i="1"/>
  <c r="C8" i="1"/>
  <c r="B8" i="1"/>
  <c r="J7" i="1"/>
  <c r="I7" i="1"/>
  <c r="H7" i="1"/>
  <c r="G7" i="1"/>
  <c r="F7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<sst xmlns="http://schemas.openxmlformats.org/spreadsheetml/2006/main" count="2" uniqueCount="1">
  <si>
    <t>Pitanje / odgovor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</si>
</sst>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" Type="http://schemas.openxmlformats.org/officeDocument/2006/relationships/chartsheet" Target="chartsheets/sheet1.xml"/><Relationship Id="rId21" Type="http://schemas.openxmlformats.org/officeDocument/2006/relationships/theme" Target="theme/theme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1. Koje</a:t>
            </a:r>
            <a:r>
              <a:rPr lang="hr-HR" baseline="0"/>
              <a:t> vrijeme provedeš gledajući TV za vrijeme školske godine?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Postotci!$B$2:$E$2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0.36363636363636365</c:v>
                </c:pt>
                <c:pt idx="2">
                  <c:v>0.50413223140495866</c:v>
                </c:pt>
                <c:pt idx="3">
                  <c:v>4.1322314049586778E-2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742848"/>
        <c:axId val="143744384"/>
      </c:barChart>
      <c:catAx>
        <c:axId val="1437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44384"/>
        <c:crosses val="autoZero"/>
        <c:auto val="1"/>
        <c:lblAlgn val="ctr"/>
        <c:lblOffset val="100"/>
        <c:noMultiLvlLbl val="0"/>
      </c:catAx>
      <c:valAx>
        <c:axId val="1437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4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10. Zbog</a:t>
            </a:r>
            <a:r>
              <a:rPr lang="hr-HR" baseline="0"/>
              <a:t> čega ne čitaš? (Odgovaraju samo oni koji ne čitaju knjige.)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Postotci!$B$11:$E$11</c:f>
              <c:numCache>
                <c:formatCode>0.0%</c:formatCode>
                <c:ptCount val="4"/>
                <c:pt idx="0">
                  <c:v>0.17355371900826447</c:v>
                </c:pt>
                <c:pt idx="1">
                  <c:v>0.23140495867768596</c:v>
                </c:pt>
                <c:pt idx="2">
                  <c:v>0.13223140495867769</c:v>
                </c:pt>
                <c:pt idx="3">
                  <c:v>6.6115702479338845E-2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520512"/>
        <c:axId val="101522048"/>
      </c:barChart>
      <c:catAx>
        <c:axId val="1015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22048"/>
        <c:crosses val="autoZero"/>
        <c:auto val="1"/>
        <c:lblAlgn val="ctr"/>
        <c:lblOffset val="100"/>
        <c:noMultiLvlLbl val="0"/>
      </c:catAx>
      <c:valAx>
        <c:axId val="1015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2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11. Imaš li knjige u</a:t>
            </a:r>
            <a:r>
              <a:rPr lang="hr-HR" baseline="0"/>
              <a:t> svom domu?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Postotci!$B$12:$C$12</c:f>
              <c:numCache>
                <c:formatCode>0.0%</c:formatCode>
                <c:ptCount val="2"/>
                <c:pt idx="0">
                  <c:v>0.92561983471074383</c:v>
                </c:pt>
                <c:pt idx="1">
                  <c:v>6.6115702479338845E-2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18912"/>
        <c:axId val="151655168"/>
      </c:barChart>
      <c:catAx>
        <c:axId val="1389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55168"/>
        <c:crosses val="autoZero"/>
        <c:auto val="1"/>
        <c:lblAlgn val="ctr"/>
        <c:lblOffset val="100"/>
        <c:noMultiLvlLbl val="0"/>
      </c:catAx>
      <c:valAx>
        <c:axId val="1516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1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12. Koliko knjiga otprilike</a:t>
            </a:r>
            <a:r>
              <a:rPr lang="hr-HR" baseline="0"/>
              <a:t> imaš u svom domu?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Postotci!$B$13:$E$13</c:f>
              <c:numCache>
                <c:formatCode>0.0%</c:formatCode>
                <c:ptCount val="4"/>
                <c:pt idx="0">
                  <c:v>0.10743801652892562</c:v>
                </c:pt>
                <c:pt idx="1">
                  <c:v>0.11570247933884298</c:v>
                </c:pt>
                <c:pt idx="2">
                  <c:v>0.2231404958677686</c:v>
                </c:pt>
                <c:pt idx="3">
                  <c:v>0.47933884297520662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43968"/>
        <c:axId val="163271040"/>
      </c:barChart>
      <c:catAx>
        <c:axId val="1630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71040"/>
        <c:crosses val="autoZero"/>
        <c:auto val="1"/>
        <c:lblAlgn val="ctr"/>
        <c:lblOffset val="100"/>
        <c:noMultiLvlLbl val="0"/>
      </c:catAx>
      <c:valAx>
        <c:axId val="1632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13. Koliko</a:t>
            </a:r>
            <a:r>
              <a:rPr lang="hr-HR" baseline="0"/>
              <a:t> obveznih knjiga si pročitao prošle školske godine?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Postotci!$B$14:$H$14</c:f>
              <c:numCache>
                <c:formatCode>0.0%</c:formatCode>
                <c:ptCount val="7"/>
                <c:pt idx="0">
                  <c:v>9.0909090909090912E-2</c:v>
                </c:pt>
                <c:pt idx="1">
                  <c:v>1.6528925619834711E-2</c:v>
                </c:pt>
                <c:pt idx="2">
                  <c:v>4.1322314049586778E-2</c:v>
                </c:pt>
                <c:pt idx="3">
                  <c:v>9.0909090909090912E-2</c:v>
                </c:pt>
                <c:pt idx="4">
                  <c:v>0.47107438016528924</c:v>
                </c:pt>
                <c:pt idx="5">
                  <c:v>0.32231404958677684</c:v>
                </c:pt>
                <c:pt idx="6">
                  <c:v>8.2644628099173556E-3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908608"/>
        <c:axId val="137910144"/>
      </c:barChart>
      <c:catAx>
        <c:axId val="1379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10144"/>
        <c:crosses val="autoZero"/>
        <c:auto val="1"/>
        <c:lblAlgn val="ctr"/>
        <c:lblOffset val="100"/>
        <c:noMultiLvlLbl val="0"/>
      </c:catAx>
      <c:valAx>
        <c:axId val="137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0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0"/>
              <a:t>14. Koliko često u izradi domaće zadaće koristiš izvore koji nisu iz školskih knjiga?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Postotci!$B$15:$F$15</c:f>
              <c:numCache>
                <c:formatCode>0.0%</c:formatCode>
                <c:ptCount val="5"/>
                <c:pt idx="0">
                  <c:v>2.4793388429752067E-2</c:v>
                </c:pt>
                <c:pt idx="1">
                  <c:v>0.54545454545454541</c:v>
                </c:pt>
                <c:pt idx="2">
                  <c:v>0.256198347107438</c:v>
                </c:pt>
                <c:pt idx="3">
                  <c:v>9.9173553719008267E-2</c:v>
                </c:pt>
                <c:pt idx="4">
                  <c:v>8.2644628099173556E-2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72064"/>
        <c:axId val="138170752"/>
      </c:barChart>
      <c:catAx>
        <c:axId val="1640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70752"/>
        <c:crosses val="autoZero"/>
        <c:auto val="1"/>
        <c:lblAlgn val="ctr"/>
        <c:lblOffset val="100"/>
        <c:noMultiLvlLbl val="0"/>
      </c:catAx>
      <c:valAx>
        <c:axId val="1381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7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15. Gdje nalaziš dodatne informacije?</a:t>
            </a:r>
            <a:endParaRPr lang="hr-HR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Postotci!$B$16:$G$16</c:f>
              <c:numCache>
                <c:formatCode>0.0%</c:formatCode>
                <c:ptCount val="6"/>
                <c:pt idx="0">
                  <c:v>0.93388429752066116</c:v>
                </c:pt>
                <c:pt idx="1">
                  <c:v>0.38842975206611569</c:v>
                </c:pt>
                <c:pt idx="2">
                  <c:v>7.43801652892562E-2</c:v>
                </c:pt>
                <c:pt idx="3">
                  <c:v>5.7851239669421489E-2</c:v>
                </c:pt>
                <c:pt idx="4">
                  <c:v>0.27272727272727271</c:v>
                </c:pt>
                <c:pt idx="5">
                  <c:v>5.7851239669421489E-2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97984"/>
        <c:axId val="102299520"/>
      </c:barChart>
      <c:catAx>
        <c:axId val="10229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99520"/>
        <c:crosses val="autoZero"/>
        <c:auto val="1"/>
        <c:lblAlgn val="ctr"/>
        <c:lblOffset val="100"/>
        <c:noMultiLvlLbl val="0"/>
      </c:catAx>
      <c:valAx>
        <c:axId val="10229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9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16. Posjećuješ li knjižnicu?</a:t>
            </a:r>
            <a:endParaRPr lang="hr-HR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Postotci!$B$17:$D$17</c:f>
              <c:numCache>
                <c:formatCode>0.0%</c:formatCode>
                <c:ptCount val="3"/>
                <c:pt idx="0">
                  <c:v>8.2644628099173556E-2</c:v>
                </c:pt>
                <c:pt idx="1">
                  <c:v>0.63636363636363635</c:v>
                </c:pt>
                <c:pt idx="2">
                  <c:v>0.4049586776859504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812544"/>
        <c:axId val="164934784"/>
      </c:barChart>
      <c:catAx>
        <c:axId val="1108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34784"/>
        <c:crosses val="autoZero"/>
        <c:auto val="1"/>
        <c:lblAlgn val="ctr"/>
        <c:lblOffset val="100"/>
        <c:noMultiLvlLbl val="0"/>
      </c:catAx>
      <c:valAx>
        <c:axId val="1649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1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17. Dobivaš li knjige od svojih roditelja, rodbine ili prijatelja?</a:t>
            </a:r>
            <a:endParaRPr lang="hr-HR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Postotci!$B$18:$D$18</c:f>
              <c:numCache>
                <c:formatCode>0.0%</c:formatCode>
                <c:ptCount val="3"/>
                <c:pt idx="0">
                  <c:v>0.27272727272727271</c:v>
                </c:pt>
                <c:pt idx="1">
                  <c:v>0.62809917355371903</c:v>
                </c:pt>
                <c:pt idx="2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57504"/>
        <c:axId val="165175680"/>
      </c:barChart>
      <c:catAx>
        <c:axId val="16515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75680"/>
        <c:crosses val="autoZero"/>
        <c:auto val="1"/>
        <c:lblAlgn val="ctr"/>
        <c:lblOffset val="100"/>
        <c:noMultiLvlLbl val="0"/>
      </c:catAx>
      <c:valAx>
        <c:axId val="16517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5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18.</a:t>
            </a:r>
            <a:r>
              <a:rPr lang="hr-HR" baseline="0"/>
              <a:t> Je li ti itko čitao knjige u djetinjstvu?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Postotci!$B$19:$F$19</c:f>
              <c:numCache>
                <c:formatCode>0.0%</c:formatCode>
                <c:ptCount val="5"/>
                <c:pt idx="0">
                  <c:v>5.7851239669421489E-2</c:v>
                </c:pt>
                <c:pt idx="1">
                  <c:v>0.90082644628099173</c:v>
                </c:pt>
                <c:pt idx="2">
                  <c:v>0.55371900826446285</c:v>
                </c:pt>
                <c:pt idx="3">
                  <c:v>0.12396694214876033</c:v>
                </c:pt>
                <c:pt idx="4">
                  <c:v>4.9586776859504134E-2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45600"/>
        <c:axId val="165622528"/>
      </c:barChart>
      <c:catAx>
        <c:axId val="1651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22528"/>
        <c:crosses val="autoZero"/>
        <c:auto val="1"/>
        <c:lblAlgn val="ctr"/>
        <c:lblOffset val="100"/>
        <c:noMultiLvlLbl val="0"/>
      </c:catAx>
      <c:valAx>
        <c:axId val="1656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4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2. Koliko vremena provedeš</a:t>
            </a:r>
            <a:r>
              <a:rPr lang="hr-HR" baseline="0"/>
              <a:t> igrajući kompjuterske igre i videoigre, uključujući igre na mobilnim telefonima i online igre, za vrijeme školske godine?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Postotci!$B$3:$E$3</c:f>
              <c:numCache>
                <c:formatCode>0.0%</c:formatCode>
                <c:ptCount val="4"/>
                <c:pt idx="0">
                  <c:v>0.1487603305785124</c:v>
                </c:pt>
                <c:pt idx="1">
                  <c:v>0.36363636363636365</c:v>
                </c:pt>
                <c:pt idx="2">
                  <c:v>0.37190082644628097</c:v>
                </c:pt>
                <c:pt idx="3">
                  <c:v>0.10743801652892562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4976"/>
        <c:axId val="12338688"/>
      </c:barChart>
      <c:catAx>
        <c:axId val="123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8688"/>
        <c:crosses val="autoZero"/>
        <c:auto val="1"/>
        <c:lblAlgn val="ctr"/>
        <c:lblOffset val="100"/>
        <c:noMultiLvlLbl val="0"/>
      </c:catAx>
      <c:valAx>
        <c:axId val="1233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Koliko vremena provedeš</a:t>
            </a:r>
            <a:r>
              <a:rPr lang="hr-HR" baseline="0"/>
              <a:t> koristeći email, chat, ICQ i ostalo za komunikaciju sa prijateljima, rodbinom i poznanicima za vrijeme školske godine?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Postotci!$B$4:$E$4</c:f>
              <c:numCache>
                <c:formatCode>0.0%</c:formatCode>
                <c:ptCount val="4"/>
                <c:pt idx="0">
                  <c:v>7.43801652892562E-2</c:v>
                </c:pt>
                <c:pt idx="1">
                  <c:v>0.62809917355371903</c:v>
                </c:pt>
                <c:pt idx="2">
                  <c:v>0.18181818181818182</c:v>
                </c:pt>
                <c:pt idx="3">
                  <c:v>0.11570247933884298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57696"/>
        <c:axId val="12198656"/>
      </c:barChart>
      <c:catAx>
        <c:axId val="1441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8656"/>
        <c:crosses val="autoZero"/>
        <c:auto val="1"/>
        <c:lblAlgn val="ctr"/>
        <c:lblOffset val="100"/>
        <c:noMultiLvlLbl val="0"/>
      </c:catAx>
      <c:valAx>
        <c:axId val="121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5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Koliko vremena provedeš</a:t>
            </a:r>
            <a:r>
              <a:rPr lang="hr-HR" baseline="0"/>
              <a:t> na internetskim preglednicima i surfajući?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Postotci!$B$5:$E$5</c:f>
              <c:numCache>
                <c:formatCode>0.0%</c:formatCode>
                <c:ptCount val="4"/>
                <c:pt idx="0">
                  <c:v>3.3057851239669422E-2</c:v>
                </c:pt>
                <c:pt idx="1">
                  <c:v>0.47933884297520662</c:v>
                </c:pt>
                <c:pt idx="2">
                  <c:v>0.38016528925619836</c:v>
                </c:pt>
                <c:pt idx="3">
                  <c:v>0.11570247933884298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15392"/>
        <c:axId val="47916928"/>
      </c:barChart>
      <c:catAx>
        <c:axId val="479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6928"/>
        <c:crosses val="autoZero"/>
        <c:auto val="1"/>
        <c:lblAlgn val="ctr"/>
        <c:lblOffset val="100"/>
        <c:noMultiLvlLbl val="0"/>
      </c:catAx>
      <c:valAx>
        <c:axId val="479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0"/>
              <a:t>5. Koliko vremena provedeš čitajući časopise za vrijeme školske godine?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Postotci!$B$6:$E$6</c:f>
              <c:numCache>
                <c:formatCode>0.0%</c:formatCode>
                <c:ptCount val="4"/>
                <c:pt idx="0">
                  <c:v>0.53719008264462809</c:v>
                </c:pt>
                <c:pt idx="1">
                  <c:v>0.32231404958677684</c:v>
                </c:pt>
                <c:pt idx="2">
                  <c:v>7.43801652892562E-2</c:v>
                </c:pt>
                <c:pt idx="3">
                  <c:v>1.6528925619834711E-2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3936"/>
        <c:axId val="48745472"/>
      </c:barChart>
      <c:catAx>
        <c:axId val="487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45472"/>
        <c:crosses val="autoZero"/>
        <c:auto val="1"/>
        <c:lblAlgn val="ctr"/>
        <c:lblOffset val="100"/>
        <c:noMultiLvlLbl val="0"/>
      </c:catAx>
      <c:valAx>
        <c:axId val="487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4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6. Koje od ove aktivnosti najviše prakticiraš za vrijeme vikenda?</a:t>
            </a:r>
            <a:endParaRPr lang="hr-HR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Postotci!$B$7:$J$7</c:f>
              <c:numCache>
                <c:formatCode>0.0%</c:formatCode>
                <c:ptCount val="9"/>
                <c:pt idx="0">
                  <c:v>0.53719008264462809</c:v>
                </c:pt>
                <c:pt idx="1">
                  <c:v>0.56198347107438018</c:v>
                </c:pt>
                <c:pt idx="2">
                  <c:v>0.31404958677685951</c:v>
                </c:pt>
                <c:pt idx="3">
                  <c:v>0.33884297520661155</c:v>
                </c:pt>
                <c:pt idx="4">
                  <c:v>0.37190082644628097</c:v>
                </c:pt>
                <c:pt idx="5">
                  <c:v>0.10743801652892562</c:v>
                </c:pt>
                <c:pt idx="6">
                  <c:v>0.38842975206611569</c:v>
                </c:pt>
                <c:pt idx="7">
                  <c:v>0.38016528925619836</c:v>
                </c:pt>
                <c:pt idx="8">
                  <c:v>2.4793388429752067E-2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81088"/>
        <c:axId val="50250112"/>
      </c:barChart>
      <c:catAx>
        <c:axId val="118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0112"/>
        <c:crosses val="autoZero"/>
        <c:auto val="1"/>
        <c:lblAlgn val="ctr"/>
        <c:lblOffset val="100"/>
        <c:noMultiLvlLbl val="0"/>
      </c:catAx>
      <c:valAx>
        <c:axId val="502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7, Koliko vremena provedeš</a:t>
            </a:r>
            <a:r>
              <a:rPr lang="hr-HR" baseline="0"/>
              <a:t> čitajući knjige za vrijeme školske godine?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Postotci!$B$8:$E$8</c:f>
              <c:numCache>
                <c:formatCode>0.0%</c:formatCode>
                <c:ptCount val="4"/>
                <c:pt idx="0">
                  <c:v>0.2975206611570248</c:v>
                </c:pt>
                <c:pt idx="1">
                  <c:v>0.38016528925619836</c:v>
                </c:pt>
                <c:pt idx="2">
                  <c:v>0.21487603305785125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35328"/>
        <c:axId val="49636864"/>
      </c:barChart>
      <c:catAx>
        <c:axId val="496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36864"/>
        <c:crosses val="autoZero"/>
        <c:auto val="1"/>
        <c:lblAlgn val="ctr"/>
        <c:lblOffset val="100"/>
        <c:noMultiLvlLbl val="0"/>
      </c:catAx>
      <c:valAx>
        <c:axId val="496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3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8.</a:t>
            </a:r>
            <a:r>
              <a:rPr lang="hr-HR" baseline="0"/>
              <a:t> Kada si zadnji put čitao knjigu (koja nije za školu)?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Postotci!$B$9:$G$9</c:f>
              <c:numCache>
                <c:formatCode>0.0%</c:formatCode>
                <c:ptCount val="6"/>
                <c:pt idx="0">
                  <c:v>5.7851239669421489E-2</c:v>
                </c:pt>
                <c:pt idx="1">
                  <c:v>0.19834710743801653</c:v>
                </c:pt>
                <c:pt idx="2">
                  <c:v>0.1487603305785124</c:v>
                </c:pt>
                <c:pt idx="3">
                  <c:v>7.43801652892562E-2</c:v>
                </c:pt>
                <c:pt idx="4">
                  <c:v>0.10743801652892562</c:v>
                </c:pt>
                <c:pt idx="5">
                  <c:v>4.1322314049586778E-2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17344"/>
        <c:axId val="99818880"/>
      </c:barChart>
      <c:catAx>
        <c:axId val="99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8880"/>
        <c:crosses val="autoZero"/>
        <c:auto val="1"/>
        <c:lblAlgn val="ctr"/>
        <c:lblOffset val="100"/>
        <c:noMultiLvlLbl val="0"/>
      </c:catAx>
      <c:valAx>
        <c:axId val="998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9. Zbog čega uživaš u čitanju? (Odgovaraju samo oni koji čitaju knjige.)</a:t>
            </a:r>
            <a:endParaRPr lang="hr-HR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Postotci!$B$10:$F$10</c:f>
              <c:numCache>
                <c:formatCode>0.0%</c:formatCode>
                <c:ptCount val="5"/>
                <c:pt idx="0">
                  <c:v>0.23140495867768596</c:v>
                </c:pt>
                <c:pt idx="1">
                  <c:v>0.256198347107438</c:v>
                </c:pt>
                <c:pt idx="2">
                  <c:v>0.19834710743801653</c:v>
                </c:pt>
                <c:pt idx="3">
                  <c:v>9.9173553719008267E-2</c:v>
                </c:pt>
                <c:pt idx="4">
                  <c:v>4.9586776859504134E-2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0B41-BA67-5284EEC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36128"/>
        <c:axId val="99533568"/>
      </c:barChart>
      <c:catAx>
        <c:axId val="999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3568"/>
        <c:crosses val="autoZero"/>
        <c:auto val="1"/>
        <c:lblAlgn val="ctr"/>
        <c:lblOffset val="100"/>
        <c:noMultiLvlLbl val="0"/>
      </c:catAx>
      <c:valAx>
        <c:axId val="995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3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6" zoomScale="125" workbookViewId="0">
      <selection activeCell="F20" sqref="F20"/>
    </sheetView>
  </sheetViews>
  <sheetFormatPr defaultColWidth="11" defaultRowHeight="21" x14ac:dyDescent="0.35"/>
  <cols>
    <col min="1" max="1" width="20.5" style="4" customWidth="1"/>
    <col min="2" max="10" width="10.875" style="1"/>
  </cols>
  <sheetData>
    <row r="1" spans="1:10" s="6" customFormat="1" ht="26.1" customHeight="1" x14ac:dyDescent="0.25">
      <c r="A1" s="3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</row>
    <row r="2" spans="1:10" x14ac:dyDescent="0.35">
      <c r="A2" s="4">
        <v>1</v>
      </c>
      <c r="B2" s="9">
        <f>5+4+2</f>
        <v>11</v>
      </c>
      <c r="C2" s="2">
        <f>11+12+6+15</f>
        <v>44</v>
      </c>
      <c r="D2" s="2">
        <f>21+13+13+14</f>
        <v>61</v>
      </c>
      <c r="E2" s="2">
        <f>1+1+3</f>
        <v>5</v>
      </c>
    </row>
    <row r="3" spans="1:10" x14ac:dyDescent="0.35">
      <c r="A3" s="4">
        <v>2</v>
      </c>
      <c r="B3" s="2">
        <f>5+4+7+2</f>
        <v>18</v>
      </c>
      <c r="C3" s="2">
        <f>16+11+6+11</f>
        <v>44</v>
      </c>
      <c r="D3" s="2">
        <f>17+11+6+11</f>
        <v>45</v>
      </c>
      <c r="E3" s="2">
        <f>1+3+3+6</f>
        <v>13</v>
      </c>
    </row>
    <row r="4" spans="1:10" x14ac:dyDescent="0.35">
      <c r="A4" s="4">
        <v>3</v>
      </c>
      <c r="B4" s="2">
        <f>4+0+2+3</f>
        <v>9</v>
      </c>
      <c r="C4" s="2">
        <f>22+21+8+25</f>
        <v>76</v>
      </c>
      <c r="D4" s="2">
        <f>7+5+8+2</f>
        <v>22</v>
      </c>
      <c r="E4" s="2">
        <f>6+3+4+1</f>
        <v>14</v>
      </c>
    </row>
    <row r="5" spans="1:10" x14ac:dyDescent="0.35">
      <c r="A5" s="4">
        <v>4</v>
      </c>
      <c r="B5" s="2">
        <f>1+2+1</f>
        <v>4</v>
      </c>
      <c r="C5" s="2">
        <f>26+15+5+12</f>
        <v>58</v>
      </c>
      <c r="D5" s="2">
        <f>7+9+12+18</f>
        <v>46</v>
      </c>
      <c r="E5" s="2">
        <f>5+3+5+1</f>
        <v>14</v>
      </c>
    </row>
    <row r="6" spans="1:10" x14ac:dyDescent="0.35">
      <c r="A6" s="4">
        <v>5</v>
      </c>
      <c r="B6" s="2">
        <f>24+20+11+10</f>
        <v>65</v>
      </c>
      <c r="C6" s="2">
        <f>11+7+11+10</f>
        <v>39</v>
      </c>
      <c r="D6" s="2">
        <f>3+2+4</f>
        <v>9</v>
      </c>
      <c r="E6" s="2">
        <f>1+1</f>
        <v>2</v>
      </c>
    </row>
    <row r="7" spans="1:10" x14ac:dyDescent="0.35">
      <c r="A7" s="4">
        <v>6</v>
      </c>
      <c r="B7" s="2">
        <f>6+14+21+24</f>
        <v>65</v>
      </c>
      <c r="C7" s="2">
        <f>15+20+6+27</f>
        <v>68</v>
      </c>
      <c r="D7" s="2">
        <f>3+12+8+15</f>
        <v>38</v>
      </c>
      <c r="E7" s="2">
        <f>2+12+9+18</f>
        <v>41</v>
      </c>
      <c r="F7" s="2">
        <f>9+13+7+16</f>
        <v>45</v>
      </c>
      <c r="G7" s="2">
        <f>1+2+5+5</f>
        <v>13</v>
      </c>
      <c r="H7" s="9">
        <f>1+14+14+18</f>
        <v>47</v>
      </c>
      <c r="I7" s="2">
        <f>42+1+3</f>
        <v>46</v>
      </c>
      <c r="J7" s="9">
        <f>1+2</f>
        <v>3</v>
      </c>
    </row>
    <row r="8" spans="1:10" x14ac:dyDescent="0.35">
      <c r="A8" s="4">
        <v>7</v>
      </c>
      <c r="B8" s="2">
        <f>23+7+4+2</f>
        <v>36</v>
      </c>
      <c r="C8" s="2">
        <f>9+18+6+13</f>
        <v>46</v>
      </c>
      <c r="D8" s="2">
        <f>5+2+10+9</f>
        <v>26</v>
      </c>
      <c r="E8" s="2">
        <f>2+1+1+7</f>
        <v>11</v>
      </c>
    </row>
    <row r="9" spans="1:10" x14ac:dyDescent="0.35">
      <c r="A9" s="4">
        <v>8</v>
      </c>
      <c r="B9" s="2">
        <f>1+2+1+3</f>
        <v>7</v>
      </c>
      <c r="C9" s="2">
        <f>9+6+1+8</f>
        <v>24</v>
      </c>
      <c r="D9" s="2">
        <f>4+3+5+6</f>
        <v>18</v>
      </c>
      <c r="E9" s="2">
        <f>1+6+2</f>
        <v>9</v>
      </c>
      <c r="F9" s="2">
        <f>2+6+3+2</f>
        <v>13</v>
      </c>
      <c r="G9" s="2">
        <f>2+1+2</f>
        <v>5</v>
      </c>
    </row>
    <row r="10" spans="1:10" x14ac:dyDescent="0.35">
      <c r="A10" s="4">
        <v>9</v>
      </c>
      <c r="B10" s="2">
        <f>8+5+6+9</f>
        <v>28</v>
      </c>
      <c r="C10" s="2">
        <f>6+8+9+8</f>
        <v>31</v>
      </c>
      <c r="D10" s="2">
        <f>4+6+7+7</f>
        <v>24</v>
      </c>
      <c r="E10" s="2">
        <f>1+3+8</f>
        <v>12</v>
      </c>
      <c r="F10" s="2">
        <f>2+3+1</f>
        <v>6</v>
      </c>
    </row>
    <row r="11" spans="1:10" x14ac:dyDescent="0.35">
      <c r="A11" s="4">
        <v>10</v>
      </c>
      <c r="B11" s="2">
        <f>10+5+4+2</f>
        <v>21</v>
      </c>
      <c r="C11" s="2">
        <f>14+4+2+8</f>
        <v>28</v>
      </c>
      <c r="D11" s="2">
        <f>3+4+4+5</f>
        <v>16</v>
      </c>
      <c r="E11" s="2">
        <f>5+1+2</f>
        <v>8</v>
      </c>
    </row>
    <row r="12" spans="1:10" x14ac:dyDescent="0.35">
      <c r="A12" s="4">
        <v>11</v>
      </c>
      <c r="B12" s="2">
        <f>35+27+21+29</f>
        <v>112</v>
      </c>
      <c r="C12" s="2">
        <f>4+1+1+2</f>
        <v>8</v>
      </c>
    </row>
    <row r="13" spans="1:10" x14ac:dyDescent="0.35">
      <c r="A13" s="4">
        <v>12</v>
      </c>
      <c r="B13" s="2">
        <f>8+1+1+3</f>
        <v>13</v>
      </c>
      <c r="C13" s="2">
        <f>2+4+2+6</f>
        <v>14</v>
      </c>
      <c r="D13" s="2">
        <f>9+3+7+8</f>
        <v>27</v>
      </c>
      <c r="E13" s="2">
        <f>11+21+12+14</f>
        <v>58</v>
      </c>
    </row>
    <row r="14" spans="1:10" x14ac:dyDescent="0.35">
      <c r="A14" s="4">
        <v>13</v>
      </c>
      <c r="B14" s="2">
        <v>11</v>
      </c>
      <c r="C14" s="9">
        <f>1+1</f>
        <v>2</v>
      </c>
      <c r="D14" s="2">
        <f>4+1</f>
        <v>5</v>
      </c>
      <c r="E14" s="2">
        <f>8+3</f>
        <v>11</v>
      </c>
      <c r="F14" s="2">
        <f>8+7+13+29</f>
        <v>57</v>
      </c>
      <c r="G14" s="2">
        <f>10+17+8+4</f>
        <v>39</v>
      </c>
      <c r="H14" s="2">
        <v>1</v>
      </c>
    </row>
    <row r="15" spans="1:10" x14ac:dyDescent="0.35">
      <c r="A15" s="4">
        <v>14</v>
      </c>
      <c r="B15" s="2">
        <f>1+1+1</f>
        <v>3</v>
      </c>
      <c r="C15" s="2">
        <f>29+10+5+22</f>
        <v>66</v>
      </c>
      <c r="D15" s="2">
        <f>3+9+15+4</f>
        <v>31</v>
      </c>
      <c r="E15" s="2">
        <f>3+6+1+2</f>
        <v>12</v>
      </c>
      <c r="F15" s="2">
        <f>2+4+4</f>
        <v>10</v>
      </c>
    </row>
    <row r="16" spans="1:10" x14ac:dyDescent="0.35">
      <c r="A16" s="4">
        <v>15</v>
      </c>
      <c r="B16" s="2">
        <f>36+27+22+28</f>
        <v>113</v>
      </c>
      <c r="C16" s="2">
        <f>15+9+6+17</f>
        <v>47</v>
      </c>
      <c r="D16" s="9">
        <f>3+1+5</f>
        <v>9</v>
      </c>
      <c r="E16" s="2">
        <f>1+1+2+3</f>
        <v>7</v>
      </c>
      <c r="F16" s="2">
        <f>9+7+8+9</f>
        <v>33</v>
      </c>
      <c r="G16" s="2">
        <f>1+2+3+1</f>
        <v>7</v>
      </c>
    </row>
    <row r="17" spans="1:6" x14ac:dyDescent="0.35">
      <c r="A17" s="4">
        <v>16</v>
      </c>
      <c r="B17" s="2">
        <f>3+6+1</f>
        <v>10</v>
      </c>
      <c r="C17" s="2">
        <f>24+16+14+23</f>
        <v>77</v>
      </c>
      <c r="D17" s="2">
        <f>15+12+10+12</f>
        <v>49</v>
      </c>
    </row>
    <row r="18" spans="1:6" x14ac:dyDescent="0.35">
      <c r="A18" s="4">
        <v>17</v>
      </c>
      <c r="B18" s="2">
        <f>8+13+4+8</f>
        <v>33</v>
      </c>
      <c r="C18" s="2">
        <f>30+13+17+16</f>
        <v>76</v>
      </c>
      <c r="D18" s="2">
        <f>1+3+1+6</f>
        <v>11</v>
      </c>
    </row>
    <row r="19" spans="1:6" x14ac:dyDescent="0.35">
      <c r="A19" s="4">
        <v>18</v>
      </c>
      <c r="B19" s="2">
        <f>5+2</f>
        <v>7</v>
      </c>
      <c r="C19" s="2">
        <f>31+25+22+31</f>
        <v>109</v>
      </c>
      <c r="D19" s="2">
        <f>17+18+13+19</f>
        <v>67</v>
      </c>
      <c r="E19" s="2">
        <f>5+6+2+2</f>
        <v>15</v>
      </c>
      <c r="F19" s="2">
        <f>3+2+1</f>
        <v>6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25" zoomScaleNormal="125" workbookViewId="0">
      <selection activeCell="H8" sqref="H8"/>
    </sheetView>
  </sheetViews>
  <sheetFormatPr defaultColWidth="11" defaultRowHeight="21" x14ac:dyDescent="0.35"/>
  <cols>
    <col min="1" max="1" width="20.5" style="4" customWidth="1"/>
    <col min="2" max="10" width="10.875" style="1"/>
  </cols>
  <sheetData>
    <row r="1" spans="1:12" s="6" customFormat="1" ht="26.1" customHeight="1" x14ac:dyDescent="0.25">
      <c r="A1" s="3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</row>
    <row r="2" spans="1:12" x14ac:dyDescent="0.35">
      <c r="A2" s="4">
        <v>1</v>
      </c>
      <c r="B2" s="7">
        <f>Frekvencije!B2/$K$2</f>
        <v>9.0909090909090912E-2</v>
      </c>
      <c r="C2" s="7">
        <f>Frekvencije!C2/$K$2</f>
        <v>0.36363636363636365</v>
      </c>
      <c r="D2" s="7">
        <f>Frekvencije!D2/$K$2</f>
        <v>0.50413223140495866</v>
      </c>
      <c r="E2" s="7">
        <f>Frekvencije!E2/$K$2</f>
        <v>4.1322314049586778E-2</v>
      </c>
      <c r="F2" s="8"/>
      <c r="G2" s="8"/>
      <c r="H2" s="8"/>
      <c r="I2" s="8"/>
      <c r="J2" s="8"/>
      <c r="K2">
        <f>39+28+22+32</f>
        <v>121</v>
      </c>
      <c r="L2" s="10"/>
    </row>
    <row r="3" spans="1:12" x14ac:dyDescent="0.35">
      <c r="A3" s="4">
        <v>2</v>
      </c>
      <c r="B3" s="7">
        <f>Frekvencije!B3/$K$2</f>
        <v>0.1487603305785124</v>
      </c>
      <c r="C3" s="7">
        <f>Frekvencije!C3/$K$2</f>
        <v>0.36363636363636365</v>
      </c>
      <c r="D3" s="7">
        <f>Frekvencije!D3/$K$2</f>
        <v>0.37190082644628097</v>
      </c>
      <c r="E3" s="7">
        <f>Frekvencije!E3/$K$2</f>
        <v>0.10743801652892562</v>
      </c>
      <c r="F3" s="8"/>
      <c r="G3" s="8"/>
      <c r="H3" s="8"/>
      <c r="I3" s="8"/>
      <c r="J3" s="8"/>
      <c r="L3" s="10"/>
    </row>
    <row r="4" spans="1:12" x14ac:dyDescent="0.35">
      <c r="A4" s="4">
        <v>3</v>
      </c>
      <c r="B4" s="7">
        <f>Frekvencije!B4/$K$2</f>
        <v>7.43801652892562E-2</v>
      </c>
      <c r="C4" s="7">
        <f>Frekvencije!C4/$K$2</f>
        <v>0.62809917355371903</v>
      </c>
      <c r="D4" s="7">
        <f>Frekvencije!D4/$K$2</f>
        <v>0.18181818181818182</v>
      </c>
      <c r="E4" s="7">
        <f>Frekvencije!E4/$K$2</f>
        <v>0.11570247933884298</v>
      </c>
      <c r="F4" s="8"/>
      <c r="G4" s="8"/>
      <c r="H4" s="8"/>
      <c r="I4" s="8"/>
      <c r="J4" s="8"/>
      <c r="L4" s="10"/>
    </row>
    <row r="5" spans="1:12" x14ac:dyDescent="0.35">
      <c r="A5" s="4">
        <v>4</v>
      </c>
      <c r="B5" s="7">
        <f>Frekvencije!B5/$K$2</f>
        <v>3.3057851239669422E-2</v>
      </c>
      <c r="C5" s="7">
        <f>Frekvencije!C5/$K$2</f>
        <v>0.47933884297520662</v>
      </c>
      <c r="D5" s="7">
        <f>Frekvencije!D5/$K$2</f>
        <v>0.38016528925619836</v>
      </c>
      <c r="E5" s="7">
        <f>Frekvencije!E5/$K$2</f>
        <v>0.11570247933884298</v>
      </c>
      <c r="F5" s="8"/>
      <c r="G5" s="8"/>
      <c r="H5" s="8"/>
      <c r="I5" s="8"/>
      <c r="J5" s="8"/>
      <c r="L5" s="10"/>
    </row>
    <row r="6" spans="1:12" x14ac:dyDescent="0.35">
      <c r="A6" s="4">
        <v>5</v>
      </c>
      <c r="B6" s="7">
        <f>Frekvencije!B6/$K$2</f>
        <v>0.53719008264462809</v>
      </c>
      <c r="C6" s="7">
        <f>Frekvencije!C6/$K$2</f>
        <v>0.32231404958677684</v>
      </c>
      <c r="D6" s="7">
        <f>Frekvencije!D6/$K$2</f>
        <v>7.43801652892562E-2</v>
      </c>
      <c r="E6" s="7">
        <f>Frekvencije!E6/$K$2</f>
        <v>1.6528925619834711E-2</v>
      </c>
      <c r="F6" s="8"/>
      <c r="G6" s="8"/>
      <c r="H6" s="8"/>
      <c r="I6" s="8"/>
      <c r="J6" s="8"/>
      <c r="L6" s="10"/>
    </row>
    <row r="7" spans="1:12" x14ac:dyDescent="0.35">
      <c r="A7" s="4">
        <v>6</v>
      </c>
      <c r="B7" s="7">
        <f>Frekvencije!B7/$K$2</f>
        <v>0.53719008264462809</v>
      </c>
      <c r="C7" s="7">
        <f>Frekvencije!C7/$K$2</f>
        <v>0.56198347107438018</v>
      </c>
      <c r="D7" s="7">
        <f>Frekvencije!D7/$K$2</f>
        <v>0.31404958677685951</v>
      </c>
      <c r="E7" s="7">
        <f>Frekvencije!E7/$K$2</f>
        <v>0.33884297520661155</v>
      </c>
      <c r="F7" s="7">
        <f>Frekvencije!F7/$K$2</f>
        <v>0.37190082644628097</v>
      </c>
      <c r="G7" s="7">
        <f>Frekvencije!G7/$K$2</f>
        <v>0.10743801652892562</v>
      </c>
      <c r="H7" s="7">
        <f>Frekvencije!H7/$K$2</f>
        <v>0.38842975206611569</v>
      </c>
      <c r="I7" s="7">
        <f>Frekvencije!I7/$K$2</f>
        <v>0.38016528925619836</v>
      </c>
      <c r="J7" s="7">
        <f>Frekvencije!J7/$K$2</f>
        <v>2.4793388429752067E-2</v>
      </c>
      <c r="L7" s="10"/>
    </row>
    <row r="8" spans="1:12" x14ac:dyDescent="0.35">
      <c r="A8" s="4">
        <v>7</v>
      </c>
      <c r="B8" s="7">
        <f>Frekvencije!B8/$K$2</f>
        <v>0.2975206611570248</v>
      </c>
      <c r="C8" s="7">
        <f>Frekvencije!C8/$K$2</f>
        <v>0.38016528925619836</v>
      </c>
      <c r="D8" s="7">
        <f>Frekvencije!D8/$K$2</f>
        <v>0.21487603305785125</v>
      </c>
      <c r="E8" s="7">
        <f>Frekvencije!E8/$K$2</f>
        <v>9.0909090909090912E-2</v>
      </c>
      <c r="F8" s="8"/>
      <c r="G8" s="8"/>
      <c r="H8" s="8"/>
      <c r="I8" s="8"/>
      <c r="J8" s="8"/>
      <c r="L8" s="10"/>
    </row>
    <row r="9" spans="1:12" x14ac:dyDescent="0.35">
      <c r="A9" s="4">
        <v>8</v>
      </c>
      <c r="B9" s="7">
        <f>Frekvencije!B9/$K$2</f>
        <v>5.7851239669421489E-2</v>
      </c>
      <c r="C9" s="7">
        <f>Frekvencije!C9/$K$2</f>
        <v>0.19834710743801653</v>
      </c>
      <c r="D9" s="7">
        <f>Frekvencije!D9/$K$2</f>
        <v>0.1487603305785124</v>
      </c>
      <c r="E9" s="7">
        <f>Frekvencije!E9/$K$2</f>
        <v>7.43801652892562E-2</v>
      </c>
      <c r="F9" s="7">
        <f>Frekvencije!F9/$K$2</f>
        <v>0.10743801652892562</v>
      </c>
      <c r="G9" s="7">
        <f>Frekvencije!G9/$K$2</f>
        <v>4.1322314049586778E-2</v>
      </c>
      <c r="H9" s="8"/>
      <c r="I9" s="8"/>
      <c r="J9" s="8"/>
      <c r="L9" s="10"/>
    </row>
    <row r="10" spans="1:12" x14ac:dyDescent="0.35">
      <c r="A10" s="4">
        <v>9</v>
      </c>
      <c r="B10" s="7">
        <f>Frekvencije!B10/$K$2</f>
        <v>0.23140495867768596</v>
      </c>
      <c r="C10" s="7">
        <f>Frekvencije!C10/$K$2</f>
        <v>0.256198347107438</v>
      </c>
      <c r="D10" s="7">
        <f>Frekvencije!D10/$K$2</f>
        <v>0.19834710743801653</v>
      </c>
      <c r="E10" s="7">
        <f>Frekvencije!E10/$K$2</f>
        <v>9.9173553719008267E-2</v>
      </c>
      <c r="F10" s="7">
        <f>Frekvencije!F10/$K$2</f>
        <v>4.9586776859504134E-2</v>
      </c>
      <c r="G10" s="8"/>
      <c r="H10" s="8"/>
      <c r="I10" s="8"/>
      <c r="J10" s="8"/>
      <c r="L10" s="10"/>
    </row>
    <row r="11" spans="1:12" x14ac:dyDescent="0.35">
      <c r="A11" s="4">
        <v>10</v>
      </c>
      <c r="B11" s="7">
        <f>Frekvencije!B11/$K$2</f>
        <v>0.17355371900826447</v>
      </c>
      <c r="C11" s="7">
        <f>Frekvencije!C11/$K$2</f>
        <v>0.23140495867768596</v>
      </c>
      <c r="D11" s="7">
        <f>Frekvencije!D11/$K$2</f>
        <v>0.13223140495867769</v>
      </c>
      <c r="E11" s="7">
        <f>Frekvencije!E11/$K$2</f>
        <v>6.6115702479338845E-2</v>
      </c>
      <c r="F11" s="8"/>
      <c r="G11" s="8"/>
      <c r="H11" s="8"/>
      <c r="I11" s="8"/>
      <c r="J11" s="8"/>
      <c r="L11" s="10"/>
    </row>
    <row r="12" spans="1:12" x14ac:dyDescent="0.35">
      <c r="A12" s="4">
        <v>11</v>
      </c>
      <c r="B12" s="7">
        <f>Frekvencije!B12/$K$2</f>
        <v>0.92561983471074383</v>
      </c>
      <c r="C12" s="7">
        <f>Frekvencije!C12/$K$2</f>
        <v>6.6115702479338845E-2</v>
      </c>
      <c r="D12" s="8"/>
      <c r="E12" s="8"/>
      <c r="F12" s="8"/>
      <c r="G12" s="8"/>
      <c r="H12" s="8"/>
      <c r="I12" s="8"/>
      <c r="J12" s="8"/>
      <c r="L12" s="10"/>
    </row>
    <row r="13" spans="1:12" x14ac:dyDescent="0.35">
      <c r="A13" s="4">
        <v>12</v>
      </c>
      <c r="B13" s="7">
        <f>Frekvencije!B13/$K$2</f>
        <v>0.10743801652892562</v>
      </c>
      <c r="C13" s="7">
        <f>Frekvencije!C13/$K$2</f>
        <v>0.11570247933884298</v>
      </c>
      <c r="D13" s="7">
        <f>Frekvencije!D13/$K$2</f>
        <v>0.2231404958677686</v>
      </c>
      <c r="E13" s="7">
        <f>Frekvencije!E13/$K$2</f>
        <v>0.47933884297520662</v>
      </c>
      <c r="F13" s="8"/>
      <c r="G13" s="8"/>
      <c r="H13" s="8"/>
      <c r="I13" s="8"/>
      <c r="J13" s="8"/>
      <c r="L13" s="10"/>
    </row>
    <row r="14" spans="1:12" x14ac:dyDescent="0.35">
      <c r="A14" s="4">
        <v>13</v>
      </c>
      <c r="B14" s="7">
        <f>Frekvencije!B14/$K$2</f>
        <v>9.0909090909090912E-2</v>
      </c>
      <c r="C14" s="7">
        <f>Frekvencije!C14/$K$2</f>
        <v>1.6528925619834711E-2</v>
      </c>
      <c r="D14" s="7">
        <f>Frekvencije!D14/$K$2</f>
        <v>4.1322314049586778E-2</v>
      </c>
      <c r="E14" s="7">
        <f>Frekvencije!E14/$K$2</f>
        <v>9.0909090909090912E-2</v>
      </c>
      <c r="F14" s="7">
        <f>Frekvencije!F14/$K$2</f>
        <v>0.47107438016528924</v>
      </c>
      <c r="G14" s="7">
        <f>Frekvencije!G14/$K$2</f>
        <v>0.32231404958677684</v>
      </c>
      <c r="H14" s="7">
        <f>Frekvencije!H14/$K$2</f>
        <v>8.2644628099173556E-3</v>
      </c>
      <c r="I14" s="8"/>
      <c r="J14" s="8"/>
      <c r="L14" s="10"/>
    </row>
    <row r="15" spans="1:12" x14ac:dyDescent="0.35">
      <c r="A15" s="4">
        <v>14</v>
      </c>
      <c r="B15" s="7">
        <f>Frekvencije!B15/$K$2</f>
        <v>2.4793388429752067E-2</v>
      </c>
      <c r="C15" s="7">
        <f>Frekvencije!C15/$K$2</f>
        <v>0.54545454545454541</v>
      </c>
      <c r="D15" s="7">
        <f>Frekvencije!D15/$K$2</f>
        <v>0.256198347107438</v>
      </c>
      <c r="E15" s="7">
        <f>Frekvencije!E15/$K$2</f>
        <v>9.9173553719008267E-2</v>
      </c>
      <c r="F15" s="7">
        <f>Frekvencije!F15/$K$2</f>
        <v>8.2644628099173556E-2</v>
      </c>
      <c r="G15" s="8"/>
      <c r="H15" s="8"/>
      <c r="I15" s="8"/>
      <c r="J15" s="8"/>
      <c r="L15" s="10"/>
    </row>
    <row r="16" spans="1:12" x14ac:dyDescent="0.35">
      <c r="A16" s="4">
        <v>15</v>
      </c>
      <c r="B16" s="7">
        <f>Frekvencije!B16/$K$2</f>
        <v>0.93388429752066116</v>
      </c>
      <c r="C16" s="7">
        <f>Frekvencije!C16/$K$2</f>
        <v>0.38842975206611569</v>
      </c>
      <c r="D16" s="7">
        <f>Frekvencije!D16/$K$2</f>
        <v>7.43801652892562E-2</v>
      </c>
      <c r="E16" s="7">
        <f>Frekvencije!E16/$K$2</f>
        <v>5.7851239669421489E-2</v>
      </c>
      <c r="F16" s="7">
        <f>Frekvencije!F16/$K$2</f>
        <v>0.27272727272727271</v>
      </c>
      <c r="G16" s="7">
        <f>Frekvencije!G16/$K$2</f>
        <v>5.7851239669421489E-2</v>
      </c>
      <c r="H16" s="8"/>
      <c r="I16" s="8"/>
      <c r="J16" s="8"/>
      <c r="L16" s="10"/>
    </row>
    <row r="17" spans="1:12" x14ac:dyDescent="0.35">
      <c r="A17" s="4">
        <v>16</v>
      </c>
      <c r="B17" s="7">
        <f>Frekvencije!B17/$K$2</f>
        <v>8.2644628099173556E-2</v>
      </c>
      <c r="C17" s="7">
        <f>Frekvencije!C17/$K$2</f>
        <v>0.63636363636363635</v>
      </c>
      <c r="D17" s="7">
        <f>Frekvencije!D17/$K$2</f>
        <v>0.4049586776859504</v>
      </c>
      <c r="E17" s="8"/>
      <c r="F17" s="8"/>
      <c r="G17" s="8"/>
      <c r="H17" s="8"/>
      <c r="I17" s="8"/>
      <c r="J17" s="8"/>
      <c r="L17" s="10"/>
    </row>
    <row r="18" spans="1:12" x14ac:dyDescent="0.35">
      <c r="A18" s="4">
        <v>17</v>
      </c>
      <c r="B18" s="7">
        <f>Frekvencije!B18/$K$2</f>
        <v>0.27272727272727271</v>
      </c>
      <c r="C18" s="7">
        <f>Frekvencije!C18/$K$2</f>
        <v>0.62809917355371903</v>
      </c>
      <c r="D18" s="7">
        <f>Frekvencije!D18/$K$2</f>
        <v>9.0909090909090912E-2</v>
      </c>
      <c r="E18" s="8"/>
      <c r="F18" s="8"/>
      <c r="G18" s="8"/>
      <c r="H18" s="8"/>
      <c r="I18" s="8"/>
      <c r="J18" s="8"/>
      <c r="L18" s="10"/>
    </row>
    <row r="19" spans="1:12" x14ac:dyDescent="0.35">
      <c r="A19" s="4">
        <v>18</v>
      </c>
      <c r="B19" s="7">
        <f>Frekvencije!B19/$K$2</f>
        <v>5.7851239669421489E-2</v>
      </c>
      <c r="C19" s="7">
        <f>Frekvencije!C19/$K$2</f>
        <v>0.90082644628099173</v>
      </c>
      <c r="D19" s="7">
        <f>Frekvencije!D19/$K$2</f>
        <v>0.55371900826446285</v>
      </c>
      <c r="E19" s="7">
        <f>Frekvencije!E19/$K$2</f>
        <v>0.12396694214876033</v>
      </c>
      <c r="F19" s="7">
        <f>Frekvencije!F19/$K$2</f>
        <v>4.9586776859504134E-2</v>
      </c>
      <c r="G19" s="8"/>
      <c r="H19" s="8"/>
      <c r="I19" s="8"/>
      <c r="J19" s="8"/>
      <c r="L1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18</vt:i4>
      </vt:variant>
    </vt:vector>
  </HeadingPairs>
  <TitlesOfParts>
    <vt:vector size="20" baseType="lpstr">
      <vt:lpstr>Frekvencije</vt:lpstr>
      <vt:lpstr>Postotci</vt:lpstr>
      <vt:lpstr>Pitanje 1</vt:lpstr>
      <vt:lpstr>Pitanje 2</vt:lpstr>
      <vt:lpstr>Pitanje 3</vt:lpstr>
      <vt:lpstr>Pitanje 4</vt:lpstr>
      <vt:lpstr>Pitanje 5</vt:lpstr>
      <vt:lpstr>Pitanje 6</vt:lpstr>
      <vt:lpstr>Pitanje 7</vt:lpstr>
      <vt:lpstr>Pitanje 8</vt:lpstr>
      <vt:lpstr>Pitanje 9</vt:lpstr>
      <vt:lpstr>Pitanje 10</vt:lpstr>
      <vt:lpstr>Pitanje 11</vt:lpstr>
      <vt:lpstr>Pitanje 12</vt:lpstr>
      <vt:lpstr>Pitanje 13</vt:lpstr>
      <vt:lpstr>Pitanje 14</vt:lpstr>
      <vt:lpstr>Pitanje 15</vt:lpstr>
      <vt:lpstr>Pitanje 16</vt:lpstr>
      <vt:lpstr>Pitanje 17</vt:lpstr>
      <vt:lpstr>Pitanje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mirela.lebic@gmail.com</cp:lastModifiedBy>
  <cp:lastPrinted>2019-03-10T17:46:08Z</cp:lastPrinted>
  <dcterms:created xsi:type="dcterms:W3CDTF">2019-01-27T17:56:30Z</dcterms:created>
  <dcterms:modified xsi:type="dcterms:W3CDTF">2019-03-31T18:13:22Z</dcterms:modified>
</cp:coreProperties>
</file>